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5252" windowHeight="7932" activeTab="1"/>
  </bookViews>
  <sheets>
    <sheet name="Ingresos" sheetId="11" r:id="rId1"/>
    <sheet name="Gastos" sheetId="2" r:id="rId2"/>
    <sheet name="Variaciones" sheetId="12" r:id="rId3"/>
    <sheet name="Hoja1" sheetId="13" r:id="rId4"/>
  </sheets>
  <definedNames>
    <definedName name="_xlnm.Print_Area" localSheetId="1">Gastos!$A$1:$E$117</definedName>
  </definedNames>
  <calcPr calcId="145621" concurrentCalc="0"/>
</workbook>
</file>

<file path=xl/calcChain.xml><?xml version="1.0" encoding="utf-8"?>
<calcChain xmlns="http://schemas.openxmlformats.org/spreadsheetml/2006/main">
  <c r="E19" i="2" l="1"/>
  <c r="E20" i="2"/>
  <c r="E17" i="2"/>
  <c r="E24" i="2"/>
  <c r="E25" i="2"/>
  <c r="E26" i="2"/>
  <c r="E27" i="2"/>
  <c r="E28" i="2"/>
  <c r="E29" i="2"/>
  <c r="E2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31" i="2"/>
  <c r="E69" i="2"/>
  <c r="E70" i="2"/>
  <c r="E71" i="2"/>
  <c r="E72" i="2"/>
  <c r="E73" i="2"/>
  <c r="E74" i="2"/>
  <c r="E75" i="2"/>
  <c r="E67" i="2"/>
  <c r="E79" i="2"/>
  <c r="E80" i="2"/>
  <c r="E81" i="2"/>
  <c r="E82" i="2"/>
  <c r="E77" i="2"/>
  <c r="E86" i="2"/>
  <c r="E87" i="2"/>
  <c r="E88" i="2"/>
  <c r="E89" i="2"/>
  <c r="E84" i="2"/>
  <c r="E15" i="2"/>
  <c r="D17" i="2"/>
  <c r="D22" i="2"/>
  <c r="D31" i="2"/>
  <c r="D67" i="2"/>
  <c r="D77" i="2"/>
  <c r="D84" i="2"/>
  <c r="D15" i="2"/>
  <c r="D10" i="2"/>
  <c r="D8" i="2"/>
  <c r="D93" i="2"/>
  <c r="D91" i="2"/>
  <c r="D106" i="2"/>
  <c r="B78" i="12"/>
  <c r="E13" i="11"/>
  <c r="B71" i="12"/>
  <c r="B74" i="12"/>
  <c r="B82" i="12"/>
  <c r="B86" i="12"/>
  <c r="C100" i="2"/>
  <c r="C17" i="2"/>
  <c r="C22" i="2"/>
  <c r="C31" i="2"/>
  <c r="C67" i="2"/>
  <c r="C77" i="2"/>
  <c r="C84" i="2"/>
  <c r="E12" i="2"/>
  <c r="F10" i="2"/>
  <c r="F17" i="2"/>
  <c r="F22" i="2"/>
  <c r="F31" i="2"/>
  <c r="F67" i="2"/>
  <c r="F77" i="2"/>
  <c r="F84" i="2"/>
  <c r="E95" i="2"/>
  <c r="E96" i="2"/>
  <c r="E97" i="2"/>
  <c r="F93" i="2"/>
  <c r="F104" i="2"/>
  <c r="E104" i="2"/>
  <c r="B22" i="12"/>
  <c r="B26" i="12"/>
  <c r="G10" i="2"/>
  <c r="G17" i="2"/>
  <c r="G22" i="2"/>
  <c r="G31" i="2"/>
  <c r="G67" i="2"/>
  <c r="G77" i="2"/>
  <c r="G84" i="2"/>
  <c r="G93" i="2"/>
  <c r="G104" i="2"/>
  <c r="E105" i="2"/>
  <c r="B29" i="12"/>
  <c r="B32" i="12"/>
  <c r="B35" i="12"/>
  <c r="C102" i="2"/>
  <c r="C15" i="2"/>
  <c r="C10" i="2"/>
  <c r="C8" i="2"/>
  <c r="C93" i="2"/>
  <c r="C91" i="2"/>
  <c r="C106" i="2"/>
  <c r="E19" i="11"/>
  <c r="E21" i="11"/>
  <c r="A67" i="12"/>
  <c r="A60" i="12"/>
  <c r="C52" i="12"/>
  <c r="B5" i="12"/>
  <c r="B52" i="12"/>
  <c r="E106" i="2"/>
  <c r="E93" i="2"/>
  <c r="E91" i="2"/>
  <c r="E10" i="2"/>
  <c r="E8" i="2"/>
</calcChain>
</file>

<file path=xl/sharedStrings.xml><?xml version="1.0" encoding="utf-8"?>
<sst xmlns="http://schemas.openxmlformats.org/spreadsheetml/2006/main" count="191" uniqueCount="138">
  <si>
    <t>INSTITUTO DEL TABACO DE LA REP. DOM.</t>
  </si>
  <si>
    <t>Dirección y Coordinación Técnica</t>
  </si>
  <si>
    <t>2.1.1.1.01</t>
  </si>
  <si>
    <t>2.1.3.2.01</t>
  </si>
  <si>
    <t>2.1.5.1.01</t>
  </si>
  <si>
    <t>2.1.5.2.01</t>
  </si>
  <si>
    <t>2.1.5.3.01</t>
  </si>
  <si>
    <t>Gestión Administrativa y Financiera</t>
  </si>
  <si>
    <t>2.1.1.3.01</t>
  </si>
  <si>
    <t>2.1.2.2.05</t>
  </si>
  <si>
    <t>2.2.1.2.01</t>
  </si>
  <si>
    <t>2.2.1.3.01</t>
  </si>
  <si>
    <t>2.2.1.5.01</t>
  </si>
  <si>
    <t>2.2.1.6.01</t>
  </si>
  <si>
    <t>2.2.3.1.01</t>
  </si>
  <si>
    <t>2.3.1.1.01</t>
  </si>
  <si>
    <t>2.3.7.1.01</t>
  </si>
  <si>
    <t>Gasolina</t>
  </si>
  <si>
    <t>2.3.7.1.02</t>
  </si>
  <si>
    <t>Gasoil</t>
  </si>
  <si>
    <t>Investigaciones, Estudios y Soporte Técnico para la Producción</t>
  </si>
  <si>
    <t>2.3.7.2.05</t>
  </si>
  <si>
    <t>Promover el Tabaco Dominicano Nacional e Internacional</t>
  </si>
  <si>
    <t>Apoyo a la Industrialización y Manejo post-cosecha</t>
  </si>
  <si>
    <t>0001</t>
  </si>
  <si>
    <t>0002</t>
  </si>
  <si>
    <t>0003</t>
  </si>
  <si>
    <t>0004</t>
  </si>
  <si>
    <t>0005</t>
  </si>
  <si>
    <t>Devengado</t>
  </si>
  <si>
    <t>Pagado</t>
  </si>
  <si>
    <t>Variacion</t>
  </si>
  <si>
    <t>Instituto Nacional del Tabaco</t>
  </si>
  <si>
    <t>INTABACO</t>
  </si>
  <si>
    <t>Capitulo : 5140</t>
  </si>
  <si>
    <t>4.1.1.1.01</t>
  </si>
  <si>
    <t>Incremento de disponibilidades internas</t>
  </si>
  <si>
    <t>4.2.1.1.01</t>
  </si>
  <si>
    <t>Disminución de cuentas por pagar internas de corto plazo</t>
  </si>
  <si>
    <t>Sueldos fijos</t>
  </si>
  <si>
    <t>Sueldos al personal fijo en trámite de pensiones</t>
  </si>
  <si>
    <t>Compensación servicios de seguridad</t>
  </si>
  <si>
    <t>Contribuciones al seguro de salud</t>
  </si>
  <si>
    <t>Contribuciones al seguro de pensiones</t>
  </si>
  <si>
    <t>Contribuciones al seguro de riesgo laboral</t>
  </si>
  <si>
    <t>Servicios telefónico de larga distancia</t>
  </si>
  <si>
    <t>Teléfono local</t>
  </si>
  <si>
    <t>Servicio de internet y televisión por cable</t>
  </si>
  <si>
    <t>Energía eléctrica</t>
  </si>
  <si>
    <t>Viáticos dentro del país</t>
  </si>
  <si>
    <t>Alimentos y bebidas para personas</t>
  </si>
  <si>
    <t>2.3.7.1.04</t>
  </si>
  <si>
    <t>Gas GLP</t>
  </si>
  <si>
    <t>Insecticidas, fumigantes y otros</t>
  </si>
  <si>
    <t>Gastos de representación en el país</t>
  </si>
  <si>
    <t>VENTAS DE SERVICIOS</t>
  </si>
  <si>
    <t>CUENTA</t>
  </si>
  <si>
    <t>DESCRIPCION</t>
  </si>
  <si>
    <t>INGRESOS</t>
  </si>
  <si>
    <t>1.4.1.2.03</t>
  </si>
  <si>
    <t>Transfencia Corrientes recibidas del Poder Ejecutivo</t>
  </si>
  <si>
    <t>1.5.1.1.99</t>
  </si>
  <si>
    <t>Otras ventas de mercancías</t>
  </si>
  <si>
    <t>1.5.1.2.99</t>
  </si>
  <si>
    <t>Otras ventas de servicios</t>
  </si>
  <si>
    <t>3.1.1.1.01</t>
  </si>
  <si>
    <t>Disminución de disponibilidades internas</t>
  </si>
  <si>
    <t>3.2.1.1.01</t>
  </si>
  <si>
    <t>Incremento de cuentas por pagar internas de corto plazo</t>
  </si>
  <si>
    <t>FUENTE</t>
  </si>
  <si>
    <t>Ejecución Mes</t>
  </si>
  <si>
    <t>CALCULOS DE VARIACIONES DE CUENTAS POR PAGAR</t>
  </si>
  <si>
    <t>CUENTAS POR PAGAR GENERADAS EN EL MES</t>
  </si>
  <si>
    <t>TOTAL</t>
  </si>
  <si>
    <t>CUENTAS PAGADAS EN EL MES</t>
  </si>
  <si>
    <t>BALANCE FINAL DE CUENTAS POR PAGAR</t>
  </si>
  <si>
    <t>CALCULOS DE VARIACIONES DE CAJA Y BANCO</t>
  </si>
  <si>
    <t>DISPONIBLE</t>
  </si>
  <si>
    <t xml:space="preserve">GASTOS </t>
  </si>
  <si>
    <t>BALANCE EN CAJA Y BANCO</t>
  </si>
  <si>
    <t>2.2.7.2.06</t>
  </si>
  <si>
    <t>2.2.8.6.01</t>
  </si>
  <si>
    <t>Mantenimiento y reparación de equipos de transporte, tracción y elevación</t>
  </si>
  <si>
    <t>Eventos generales</t>
  </si>
  <si>
    <t>2.2.2.1.01</t>
  </si>
  <si>
    <t>2.2.4.1.01</t>
  </si>
  <si>
    <t>2.2.8.4.01</t>
  </si>
  <si>
    <t>Publicidad y propaganda</t>
  </si>
  <si>
    <t>Pasajes</t>
  </si>
  <si>
    <t>Servicios funerarios y gastos conexos</t>
  </si>
  <si>
    <t>4.2.2.9.01</t>
  </si>
  <si>
    <t>2.3.9.9.01</t>
  </si>
  <si>
    <t>2.2.1.7.01</t>
  </si>
  <si>
    <t>2.2.6.1.01</t>
  </si>
  <si>
    <t>2.2.6.2.01</t>
  </si>
  <si>
    <t>2.6.1.1.01</t>
  </si>
  <si>
    <t>2.1.1.2.06</t>
  </si>
  <si>
    <t>Disminución de otros pasivos internos de largo plazo</t>
  </si>
  <si>
    <t>Productos y Utiles Varios n.i.p</t>
  </si>
  <si>
    <t>Agua</t>
  </si>
  <si>
    <t>Seguro de bienes inmuebles e infraestructura</t>
  </si>
  <si>
    <t>Seguro de bienes muebles</t>
  </si>
  <si>
    <t>Muebles, equipos de oficina y estantería</t>
  </si>
  <si>
    <t>Jornales</t>
  </si>
  <si>
    <t>VARIACION DE CUENTAS POR PAGAR DEL MES (Disminucion)</t>
  </si>
  <si>
    <t>DEL MES DE MAYO 2018</t>
  </si>
  <si>
    <t>BALANCE AL 01/05/2018</t>
  </si>
  <si>
    <t>Julio 2018</t>
  </si>
  <si>
    <t>Julio</t>
  </si>
  <si>
    <t>2.4.1.4.01</t>
  </si>
  <si>
    <t>2.2.1.8.01</t>
  </si>
  <si>
    <t>2.2.5.3.04</t>
  </si>
  <si>
    <t>2.2.8.7.05</t>
  </si>
  <si>
    <t>2.3.3.2.01</t>
  </si>
  <si>
    <t>2.3.3.4.01</t>
  </si>
  <si>
    <t>2.3.5.3.01</t>
  </si>
  <si>
    <t>Becas nacionales</t>
  </si>
  <si>
    <t>Recolección de residuos</t>
  </si>
  <si>
    <t>Alquiler de equipo de oficina y muebles</t>
  </si>
  <si>
    <t>Servicios de informática y sistemas computarizados</t>
  </si>
  <si>
    <t>Productos de papel y cartón</t>
  </si>
  <si>
    <t>Libros, revistas y periódicos</t>
  </si>
  <si>
    <t>Llantas y neumáticos</t>
  </si>
  <si>
    <t>2.3.9.1.01</t>
  </si>
  <si>
    <t>2.3.9.8.01</t>
  </si>
  <si>
    <t>2.2.6.4.01</t>
  </si>
  <si>
    <t>2.2.6.5.01</t>
  </si>
  <si>
    <t>2.2.2.2.01</t>
  </si>
  <si>
    <t>Material para limpieza</t>
  </si>
  <si>
    <t>Otros repuestos y accesorios menores</t>
  </si>
  <si>
    <t>Seguros de la producción agrícola</t>
  </si>
  <si>
    <t>Seguro sobre infraestructura</t>
  </si>
  <si>
    <t>Impresión y encuadernación</t>
  </si>
  <si>
    <t>0100</t>
  </si>
  <si>
    <t>FONDO GENERA</t>
  </si>
  <si>
    <t>0000</t>
  </si>
  <si>
    <t>N/A</t>
  </si>
  <si>
    <t>VARIACION EN CAJA Y BANCO (Aumento)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</si>
</sst>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;\(0\)"/>
  </numFmts>
  <fonts count="13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9">
    <xf numFmtId="0" fontId="0" fillId="0" borderId="0" xfId="0"/>
    <xf numFmtId="4" fontId="0" fillId="0" borderId="0" xfId="0" applyNumberFormat="1" applyAlignment="1">
      <alignment horizontal="right"/>
    </xf>
    <xf numFmtId="0" fontId="4" fillId="0" borderId="0" xfId="0" applyFont="1"/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5" fillId="0" borderId="0" xfId="0" applyNumberFormat="1" applyFont="1"/>
    <xf numFmtId="4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4" fillId="0" borderId="2" xfId="0" applyFont="1" applyBorder="1"/>
    <xf numFmtId="49" fontId="5" fillId="0" borderId="0" xfId="0" applyNumberFormat="1" applyFont="1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1" applyFont="1"/>
    <xf numFmtId="0" fontId="3" fillId="0" borderId="0" xfId="0" applyFont="1" applyAlignment="1"/>
    <xf numFmtId="43" fontId="8" fillId="0" borderId="0" xfId="1" applyFont="1" applyBorder="1" applyAlignment="1">
      <alignment horizontal="center"/>
    </xf>
    <xf numFmtId="43" fontId="5" fillId="0" borderId="0" xfId="1" applyFont="1" applyAlignment="1">
      <alignment horizontal="left"/>
    </xf>
    <xf numFmtId="1" fontId="5" fillId="0" borderId="0" xfId="1" applyNumberFormat="1" applyFont="1" applyBorder="1" applyAlignment="1">
      <alignment horizontal="center"/>
    </xf>
    <xf numFmtId="43" fontId="4" fillId="0" borderId="0" xfId="1" applyFont="1"/>
    <xf numFmtId="43" fontId="5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/>
    <xf numFmtId="43" fontId="4" fillId="0" borderId="2" xfId="1" applyFont="1" applyBorder="1"/>
    <xf numFmtId="43" fontId="7" fillId="0" borderId="0" xfId="0" applyNumberFormat="1" applyFont="1"/>
    <xf numFmtId="43" fontId="0" fillId="0" borderId="0" xfId="0" applyNumberFormat="1"/>
    <xf numFmtId="43" fontId="5" fillId="0" borderId="1" xfId="1" applyFont="1" applyBorder="1"/>
    <xf numFmtId="0" fontId="9" fillId="0" borderId="0" xfId="0" applyFont="1" applyAlignment="1"/>
    <xf numFmtId="43" fontId="5" fillId="0" borderId="0" xfId="1" applyFont="1" applyAlignment="1">
      <alignment horizontal="right"/>
    </xf>
    <xf numFmtId="43" fontId="5" fillId="0" borderId="3" xfId="1" applyFont="1" applyBorder="1" applyAlignment="1">
      <alignment horizontal="center"/>
    </xf>
    <xf numFmtId="0" fontId="10" fillId="0" borderId="0" xfId="0" quotePrefix="1" applyFont="1" applyAlignment="1"/>
    <xf numFmtId="0" fontId="10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/>
    </xf>
    <xf numFmtId="4" fontId="12" fillId="0" borderId="0" xfId="0" applyNumberFormat="1" applyFont="1"/>
    <xf numFmtId="0" fontId="11" fillId="0" borderId="0" xfId="0" applyFont="1"/>
    <xf numFmtId="4" fontId="11" fillId="0" borderId="0" xfId="0" applyNumberFormat="1" applyFont="1"/>
    <xf numFmtId="3" fontId="12" fillId="0" borderId="0" xfId="0" applyNumberFormat="1" applyFont="1"/>
    <xf numFmtId="4" fontId="12" fillId="0" borderId="2" xfId="0" applyNumberFormat="1" applyFont="1" applyBorder="1"/>
    <xf numFmtId="3" fontId="11" fillId="0" borderId="0" xfId="0" applyNumberFormat="1" applyFont="1"/>
    <xf numFmtId="4" fontId="11" fillId="0" borderId="1" xfId="0" applyNumberFormat="1" applyFont="1" applyBorder="1"/>
    <xf numFmtId="43" fontId="12" fillId="0" borderId="0" xfId="0" applyNumberFormat="1" applyFont="1"/>
    <xf numFmtId="0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28575</xdr:rowOff>
    </xdr:from>
    <xdr:to>
      <xdr:col>4</xdr:col>
      <xdr:colOff>923925</xdr:colOff>
      <xdr:row>2</xdr:row>
      <xdr:rowOff>238125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9600" y="28575"/>
          <a:ext cx="1343025" cy="1066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2609850</xdr:colOff>
      <xdr:row>21</xdr:row>
      <xdr:rowOff>28575</xdr:rowOff>
    </xdr:from>
    <xdr:to>
      <xdr:col>4</xdr:col>
      <xdr:colOff>819150</xdr:colOff>
      <xdr:row>29</xdr:row>
      <xdr:rowOff>19049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71850" y="4676775"/>
          <a:ext cx="2390775" cy="151447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228600</xdr:rowOff>
    </xdr:from>
    <xdr:to>
      <xdr:col>3</xdr:col>
      <xdr:colOff>828675</xdr:colOff>
      <xdr:row>3</xdr:row>
      <xdr:rowOff>114300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29175" y="228600"/>
          <a:ext cx="1495425" cy="1076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28575</xdr:colOff>
      <xdr:row>107</xdr:row>
      <xdr:rowOff>38100</xdr:rowOff>
    </xdr:from>
    <xdr:to>
      <xdr:col>4</xdr:col>
      <xdr:colOff>723900</xdr:colOff>
      <xdr:row>116</xdr:row>
      <xdr:rowOff>95249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05350" y="19735800"/>
          <a:ext cx="2390775" cy="15144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57150</xdr:rowOff>
    </xdr:from>
    <xdr:to>
      <xdr:col>3</xdr:col>
      <xdr:colOff>666750</xdr:colOff>
      <xdr:row>2</xdr:row>
      <xdr:rowOff>266700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5" y="57150"/>
          <a:ext cx="1352550" cy="942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133349</xdr:colOff>
      <xdr:row>47</xdr:row>
      <xdr:rowOff>57150</xdr:rowOff>
    </xdr:from>
    <xdr:to>
      <xdr:col>3</xdr:col>
      <xdr:colOff>714375</xdr:colOff>
      <xdr:row>49</xdr:row>
      <xdr:rowOff>266700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4" y="8791575"/>
          <a:ext cx="1400176" cy="942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C1"/>
    </sheetView>
  </sheetViews>
  <sheetFormatPr baseColWidth="10" defaultRowHeight="14.4" x14ac:dyDescent="0.3"/>
  <cols>
    <col min="2" max="2" width="46.33203125" bestFit="1" customWidth="1"/>
    <col min="3" max="4" width="7.44140625" customWidth="1"/>
    <col min="5" max="5" width="14.109375" bestFit="1" customWidth="1"/>
    <col min="6" max="6" width="12.6640625" bestFit="1" customWidth="1"/>
    <col min="7" max="7" width="11.6640625" bestFit="1" customWidth="1"/>
  </cols>
  <sheetData>
    <row r="1" spans="1:7" ht="36.6" x14ac:dyDescent="0.7">
      <c r="A1" s="52" t="s">
        <v>32</v>
      </c>
      <c r="B1" s="52"/>
      <c r="C1" s="52"/>
      <c r="D1" s="20"/>
      <c r="E1" s="20"/>
    </row>
    <row r="2" spans="1:7" ht="31.2" x14ac:dyDescent="0.6">
      <c r="A2" s="53" t="s">
        <v>33</v>
      </c>
      <c r="B2" s="53"/>
      <c r="C2" s="53"/>
      <c r="D2" s="20"/>
      <c r="E2" s="20"/>
    </row>
    <row r="3" spans="1:7" ht="25.8" x14ac:dyDescent="0.5">
      <c r="A3" s="21" t="s">
        <v>34</v>
      </c>
      <c r="B3" s="21"/>
      <c r="C3" s="21"/>
      <c r="D3" s="20"/>
      <c r="E3" s="20"/>
    </row>
    <row r="4" spans="1:7" x14ac:dyDescent="0.3">
      <c r="C4" s="20"/>
      <c r="D4" s="20"/>
      <c r="E4" s="20"/>
    </row>
    <row r="5" spans="1:7" ht="15.6" x14ac:dyDescent="0.3">
      <c r="C5" s="20"/>
      <c r="D5" s="20"/>
      <c r="E5" s="22" t="s">
        <v>108</v>
      </c>
    </row>
    <row r="6" spans="1:7" x14ac:dyDescent="0.3">
      <c r="A6" s="2"/>
      <c r="B6" s="2"/>
      <c r="C6" s="23"/>
      <c r="E6" s="24">
        <v>2018</v>
      </c>
    </row>
    <row r="7" spans="1:7" x14ac:dyDescent="0.3">
      <c r="A7" s="2"/>
      <c r="B7" s="2"/>
      <c r="C7" s="25"/>
      <c r="D7" s="25"/>
      <c r="E7" s="25"/>
    </row>
    <row r="8" spans="1:7" x14ac:dyDescent="0.3">
      <c r="A8" s="19" t="s">
        <v>56</v>
      </c>
      <c r="B8" s="19" t="s">
        <v>57</v>
      </c>
      <c r="C8" s="19" t="s">
        <v>69</v>
      </c>
      <c r="D8" s="26"/>
      <c r="E8" s="26" t="s">
        <v>58</v>
      </c>
    </row>
    <row r="9" spans="1:7" x14ac:dyDescent="0.3">
      <c r="A9" s="18" t="s">
        <v>59</v>
      </c>
      <c r="B9" s="27" t="s">
        <v>60</v>
      </c>
      <c r="C9" s="2"/>
      <c r="D9" s="25"/>
      <c r="E9" s="25">
        <v>26334818</v>
      </c>
      <c r="F9" s="17"/>
    </row>
    <row r="10" spans="1:7" x14ac:dyDescent="0.3">
      <c r="A10" s="18" t="s">
        <v>61</v>
      </c>
      <c r="B10" s="27" t="s">
        <v>62</v>
      </c>
      <c r="C10" s="28"/>
      <c r="D10" s="25"/>
      <c r="E10" s="25">
        <v>125733</v>
      </c>
      <c r="F10" s="17"/>
    </row>
    <row r="11" spans="1:7" x14ac:dyDescent="0.3">
      <c r="A11" s="18" t="s">
        <v>63</v>
      </c>
      <c r="B11" s="27" t="s">
        <v>64</v>
      </c>
      <c r="C11" s="28"/>
      <c r="D11" s="25"/>
      <c r="E11" s="29">
        <v>0</v>
      </c>
    </row>
    <row r="12" spans="1:7" x14ac:dyDescent="0.3">
      <c r="A12" s="28"/>
      <c r="B12" s="28"/>
      <c r="C12" s="28"/>
      <c r="D12" s="28"/>
      <c r="E12" s="28"/>
    </row>
    <row r="13" spans="1:7" x14ac:dyDescent="0.3">
      <c r="A13" s="28"/>
      <c r="B13" s="28"/>
      <c r="C13" s="28"/>
      <c r="D13" s="28"/>
      <c r="E13" s="30">
        <f>SUM(E9:E11)</f>
        <v>26460551</v>
      </c>
    </row>
    <row r="14" spans="1:7" x14ac:dyDescent="0.3">
      <c r="A14" s="28"/>
      <c r="B14" s="28"/>
      <c r="C14" s="28"/>
      <c r="D14" s="28"/>
      <c r="E14" s="30"/>
    </row>
    <row r="15" spans="1:7" x14ac:dyDescent="0.3">
      <c r="A15" s="18" t="s">
        <v>65</v>
      </c>
      <c r="B15" s="27" t="s">
        <v>66</v>
      </c>
      <c r="E15" s="25">
        <v>0</v>
      </c>
      <c r="F15" s="25"/>
      <c r="G15" s="17"/>
    </row>
    <row r="16" spans="1:7" x14ac:dyDescent="0.3">
      <c r="E16" s="17"/>
      <c r="F16" s="25"/>
      <c r="G16" s="17"/>
    </row>
    <row r="17" spans="1:7" x14ac:dyDescent="0.3">
      <c r="A17" s="18" t="s">
        <v>67</v>
      </c>
      <c r="B17" s="27" t="s">
        <v>68</v>
      </c>
      <c r="E17" s="29">
        <v>0</v>
      </c>
      <c r="F17" s="25"/>
      <c r="G17" s="17"/>
    </row>
    <row r="18" spans="1:7" x14ac:dyDescent="0.3">
      <c r="F18" s="31"/>
    </row>
    <row r="19" spans="1:7" ht="15" thickBot="1" x14ac:dyDescent="0.35">
      <c r="E19" s="32">
        <f>SUM(E13:E17)</f>
        <v>26460551</v>
      </c>
    </row>
    <row r="20" spans="1:7" ht="15" thickTop="1" x14ac:dyDescent="0.3"/>
    <row r="21" spans="1:7" x14ac:dyDescent="0.3">
      <c r="E21" s="31">
        <f>+E19-Gastos!C106</f>
        <v>0</v>
      </c>
      <c r="F21" s="17"/>
    </row>
    <row r="22" spans="1:7" x14ac:dyDescent="0.3">
      <c r="F22" s="17"/>
    </row>
  </sheetData>
  <mergeCells count="2">
    <mergeCell ref="A1:C1"/>
    <mergeCell ref="A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tabSelected="1" workbookViewId="0">
      <selection sqref="A1:B1"/>
    </sheetView>
  </sheetViews>
  <sheetFormatPr baseColWidth="10" defaultRowHeight="14.4" x14ac:dyDescent="0.3"/>
  <cols>
    <col min="1" max="1" width="8.6640625" bestFit="1" customWidth="1"/>
    <col min="2" max="2" width="61.44140625" bestFit="1" customWidth="1"/>
    <col min="3" max="3" width="12.33203125" style="1" bestFit="1" customWidth="1"/>
    <col min="4" max="4" width="13.109375" style="1" customWidth="1"/>
    <col min="5" max="5" width="12.44140625" style="1" customWidth="1"/>
    <col min="6" max="7" width="12.33203125" hidden="1" customWidth="1"/>
  </cols>
  <sheetData>
    <row r="1" spans="1:7" ht="36.6" x14ac:dyDescent="0.7">
      <c r="A1" s="52" t="s">
        <v>32</v>
      </c>
      <c r="B1" s="52"/>
    </row>
    <row r="2" spans="1:7" ht="31.2" x14ac:dyDescent="0.6">
      <c r="A2" s="53" t="s">
        <v>33</v>
      </c>
      <c r="B2" s="53"/>
    </row>
    <row r="3" spans="1:7" ht="25.8" x14ac:dyDescent="0.5">
      <c r="A3" s="56" t="s">
        <v>34</v>
      </c>
      <c r="B3" s="56"/>
    </row>
    <row r="5" spans="1:7" s="2" customFormat="1" ht="13.8" x14ac:dyDescent="0.3">
      <c r="C5" s="55" t="s">
        <v>107</v>
      </c>
      <c r="D5" s="55"/>
      <c r="E5" s="55"/>
    </row>
    <row r="6" spans="1:7" s="2" customFormat="1" ht="13.8" x14ac:dyDescent="0.3">
      <c r="C6" s="3" t="s">
        <v>29</v>
      </c>
      <c r="D6" s="3" t="s">
        <v>30</v>
      </c>
      <c r="E6" s="3" t="s">
        <v>31</v>
      </c>
    </row>
    <row r="7" spans="1:7" s="2" customFormat="1" ht="13.8" x14ac:dyDescent="0.3">
      <c r="C7" s="4"/>
      <c r="D7" s="4"/>
      <c r="E7" s="4"/>
    </row>
    <row r="8" spans="1:7" s="6" customFormat="1" ht="13.8" x14ac:dyDescent="0.3">
      <c r="A8" s="50" t="s">
        <v>133</v>
      </c>
      <c r="B8" s="6" t="s">
        <v>134</v>
      </c>
      <c r="C8" s="7">
        <f>+C10</f>
        <v>0</v>
      </c>
      <c r="D8" s="7">
        <f>+D10</f>
        <v>1950826</v>
      </c>
      <c r="E8" s="7">
        <f>+E10</f>
        <v>-1950826</v>
      </c>
    </row>
    <row r="9" spans="1:7" s="2" customFormat="1" ht="13.8" x14ac:dyDescent="0.3">
      <c r="C9" s="4"/>
      <c r="D9" s="4"/>
      <c r="E9" s="4"/>
    </row>
    <row r="10" spans="1:7" s="6" customFormat="1" ht="13.8" x14ac:dyDescent="0.3">
      <c r="A10" s="50" t="s">
        <v>26</v>
      </c>
      <c r="B10" s="6" t="s">
        <v>20</v>
      </c>
      <c r="C10" s="7">
        <f>SUM(C12)</f>
        <v>0</v>
      </c>
      <c r="D10" s="7">
        <f>SUM(D12)</f>
        <v>1950826</v>
      </c>
      <c r="E10" s="7">
        <f>SUM(E12)</f>
        <v>-1950826</v>
      </c>
      <c r="F10" s="4">
        <f>SUMIF(E12,"&gt;1")</f>
        <v>0</v>
      </c>
      <c r="G10" s="4">
        <f>SUMIF(E12,"&lt;1")</f>
        <v>-1950826</v>
      </c>
    </row>
    <row r="11" spans="1:7" s="2" customFormat="1" ht="13.8" x14ac:dyDescent="0.3">
      <c r="C11" s="4"/>
      <c r="D11" s="4"/>
      <c r="E11" s="4"/>
    </row>
    <row r="12" spans="1:7" s="2" customFormat="1" ht="13.8" x14ac:dyDescent="0.3">
      <c r="A12" s="2" t="s">
        <v>96</v>
      </c>
      <c r="B12" s="2" t="s">
        <v>103</v>
      </c>
      <c r="C12" s="4">
        <v>0</v>
      </c>
      <c r="D12" s="4">
        <v>1950826</v>
      </c>
      <c r="E12" s="4">
        <f>+C12-D12</f>
        <v>-1950826</v>
      </c>
    </row>
    <row r="13" spans="1:7" s="2" customFormat="1" ht="13.8" x14ac:dyDescent="0.3">
      <c r="C13" s="4"/>
      <c r="D13" s="4"/>
      <c r="E13" s="4"/>
    </row>
    <row r="14" spans="1:7" s="2" customFormat="1" ht="13.8" x14ac:dyDescent="0.3">
      <c r="C14" s="4"/>
      <c r="D14" s="4"/>
      <c r="E14" s="4"/>
    </row>
    <row r="15" spans="1:7" s="6" customFormat="1" ht="13.8" x14ac:dyDescent="0.3">
      <c r="A15" s="5">
        <v>1972</v>
      </c>
      <c r="B15" s="6" t="s">
        <v>0</v>
      </c>
      <c r="C15" s="7">
        <f>+C17+C22+C31+C67+C77+C84+C100+C102</f>
        <v>26319951</v>
      </c>
      <c r="D15" s="7">
        <f t="shared" ref="D15:E15" si="0">+D17+D22+D31+D67+D77+D84+D100+D102</f>
        <v>22177949.039999999</v>
      </c>
      <c r="E15" s="7">
        <f t="shared" si="0"/>
        <v>-2262942.9799999995</v>
      </c>
    </row>
    <row r="16" spans="1:7" s="2" customFormat="1" ht="13.8" x14ac:dyDescent="0.3">
      <c r="C16" s="4"/>
      <c r="D16" s="4"/>
      <c r="E16" s="4"/>
    </row>
    <row r="17" spans="1:7" s="6" customFormat="1" ht="13.8" x14ac:dyDescent="0.3">
      <c r="A17" s="51" t="s">
        <v>135</v>
      </c>
      <c r="B17" s="6" t="s">
        <v>136</v>
      </c>
      <c r="C17" s="7">
        <f>SUM(C19:C20)</f>
        <v>711464.5</v>
      </c>
      <c r="D17" s="7">
        <f>SUM(D19:D20)</f>
        <v>370727</v>
      </c>
      <c r="E17" s="7">
        <f>SUM(E19:E20)</f>
        <v>340737.5</v>
      </c>
      <c r="F17" s="4">
        <f>SUMIF(E19:E20,"&gt;1")</f>
        <v>340737.5</v>
      </c>
      <c r="G17" s="4">
        <f>SUMIF(F19:F20,"&gt;1")</f>
        <v>0</v>
      </c>
    </row>
    <row r="18" spans="1:7" s="2" customFormat="1" ht="13.8" x14ac:dyDescent="0.3">
      <c r="C18" s="4"/>
      <c r="D18" s="4"/>
      <c r="E18" s="4"/>
    </row>
    <row r="19" spans="1:7" s="2" customFormat="1" ht="13.8" x14ac:dyDescent="0.3">
      <c r="A19" s="2" t="s">
        <v>109</v>
      </c>
      <c r="B19" s="2" t="s">
        <v>116</v>
      </c>
      <c r="C19" s="4">
        <v>340737.5</v>
      </c>
      <c r="D19" s="4">
        <v>0</v>
      </c>
      <c r="E19" s="4">
        <f>+C19-D19</f>
        <v>340737.5</v>
      </c>
    </row>
    <row r="20" spans="1:7" s="2" customFormat="1" ht="13.8" x14ac:dyDescent="0.3">
      <c r="A20" s="2" t="s">
        <v>90</v>
      </c>
      <c r="B20" s="2" t="s">
        <v>97</v>
      </c>
      <c r="C20" s="4">
        <v>370727</v>
      </c>
      <c r="D20" s="4">
        <v>370727</v>
      </c>
      <c r="E20" s="4">
        <f>+C20-D20</f>
        <v>0</v>
      </c>
    </row>
    <row r="21" spans="1:7" s="2" customFormat="1" ht="13.8" x14ac:dyDescent="0.3">
      <c r="C21" s="4"/>
      <c r="D21" s="4"/>
      <c r="E21" s="4"/>
    </row>
    <row r="22" spans="1:7" s="6" customFormat="1" ht="13.8" x14ac:dyDescent="0.3">
      <c r="A22" s="5" t="s">
        <v>24</v>
      </c>
      <c r="B22" s="6" t="s">
        <v>1</v>
      </c>
      <c r="C22" s="7">
        <f>SUM(C23:C29)</f>
        <v>4469842.5199999996</v>
      </c>
      <c r="D22" s="7">
        <f>SUM(D23:D29)</f>
        <v>4487438.34</v>
      </c>
      <c r="E22" s="7">
        <f>SUM(E23:E29)</f>
        <v>-17595.82</v>
      </c>
      <c r="F22" s="4">
        <f>SUMIF(E24:E29,"&gt;1")</f>
        <v>0</v>
      </c>
      <c r="G22" s="4">
        <f>SUMIF(E24:E29,"&lt;1")</f>
        <v>-17595.82</v>
      </c>
    </row>
    <row r="23" spans="1:7" s="2" customFormat="1" ht="13.8" x14ac:dyDescent="0.3">
      <c r="C23" s="4"/>
      <c r="D23" s="4"/>
      <c r="E23" s="4"/>
    </row>
    <row r="24" spans="1:7" s="2" customFormat="1" ht="13.8" x14ac:dyDescent="0.3">
      <c r="A24" s="2" t="s">
        <v>2</v>
      </c>
      <c r="B24" s="2" t="s">
        <v>39</v>
      </c>
      <c r="C24" s="4">
        <v>3833058</v>
      </c>
      <c r="D24" s="4">
        <v>3833058</v>
      </c>
      <c r="E24" s="4">
        <f t="shared" ref="E24:E29" si="1">+C24-D24</f>
        <v>0</v>
      </c>
    </row>
    <row r="25" spans="1:7" s="2" customFormat="1" ht="13.8" x14ac:dyDescent="0.3">
      <c r="A25" s="2" t="s">
        <v>3</v>
      </c>
      <c r="B25" s="2" t="s">
        <v>54</v>
      </c>
      <c r="C25" s="4">
        <v>40000</v>
      </c>
      <c r="D25" s="4">
        <v>40000</v>
      </c>
      <c r="E25" s="4">
        <f t="shared" si="1"/>
        <v>0</v>
      </c>
    </row>
    <row r="26" spans="1:7" s="2" customFormat="1" ht="13.8" x14ac:dyDescent="0.3">
      <c r="A26" s="2" t="s">
        <v>4</v>
      </c>
      <c r="B26" s="2" t="s">
        <v>42</v>
      </c>
      <c r="C26" s="4">
        <v>269143.36</v>
      </c>
      <c r="D26" s="4">
        <v>269143.36</v>
      </c>
      <c r="E26" s="4">
        <f t="shared" si="1"/>
        <v>0</v>
      </c>
    </row>
    <row r="27" spans="1:7" s="2" customFormat="1" ht="13.8" x14ac:dyDescent="0.3">
      <c r="A27" s="2" t="s">
        <v>5</v>
      </c>
      <c r="B27" s="2" t="s">
        <v>43</v>
      </c>
      <c r="C27" s="4">
        <v>272147.17</v>
      </c>
      <c r="D27" s="4">
        <v>272147.17</v>
      </c>
      <c r="E27" s="4">
        <f t="shared" si="1"/>
        <v>0</v>
      </c>
    </row>
    <row r="28" spans="1:7" s="2" customFormat="1" ht="13.8" x14ac:dyDescent="0.3">
      <c r="A28" s="2" t="s">
        <v>6</v>
      </c>
      <c r="B28" s="2" t="s">
        <v>44</v>
      </c>
      <c r="C28" s="4">
        <v>34680.81</v>
      </c>
      <c r="D28" s="4">
        <v>34680.81</v>
      </c>
      <c r="E28" s="4">
        <f t="shared" si="1"/>
        <v>0</v>
      </c>
    </row>
    <row r="29" spans="1:7" s="2" customFormat="1" ht="13.8" x14ac:dyDescent="0.3">
      <c r="A29" s="2" t="s">
        <v>91</v>
      </c>
      <c r="B29" s="2" t="s">
        <v>98</v>
      </c>
      <c r="C29" s="4">
        <v>20813.18</v>
      </c>
      <c r="D29" s="4">
        <v>38409</v>
      </c>
      <c r="E29" s="4">
        <f t="shared" si="1"/>
        <v>-17595.82</v>
      </c>
    </row>
    <row r="30" spans="1:7" s="2" customFormat="1" ht="13.8" x14ac:dyDescent="0.3">
      <c r="C30" s="4"/>
      <c r="D30" s="4"/>
      <c r="E30" s="4"/>
    </row>
    <row r="31" spans="1:7" s="6" customFormat="1" ht="13.8" x14ac:dyDescent="0.3">
      <c r="A31" s="5" t="s">
        <v>25</v>
      </c>
      <c r="B31" s="6" t="s">
        <v>7</v>
      </c>
      <c r="C31" s="7">
        <f>SUM(C33:C65)</f>
        <v>5526451.1199999992</v>
      </c>
      <c r="D31" s="7">
        <f>SUM(D33:D65)</f>
        <v>8745558.9299999997</v>
      </c>
      <c r="E31" s="7">
        <f>SUM(E33:E65)</f>
        <v>-3219107.8099999996</v>
      </c>
      <c r="F31" s="4">
        <f>SUMIF(E33:E65,"&gt;1")</f>
        <v>1124635.8400000001</v>
      </c>
      <c r="G31" s="4">
        <f>SUMIF(E33:E65,"&lt;1")</f>
        <v>-4343743.6499999994</v>
      </c>
    </row>
    <row r="32" spans="1:7" s="2" customFormat="1" ht="13.8" x14ac:dyDescent="0.3">
      <c r="C32" s="4"/>
      <c r="D32" s="4"/>
      <c r="E32" s="4"/>
    </row>
    <row r="33" spans="1:5" s="2" customFormat="1" ht="13.8" x14ac:dyDescent="0.3">
      <c r="A33" s="2" t="s">
        <v>2</v>
      </c>
      <c r="B33" s="2" t="s">
        <v>39</v>
      </c>
      <c r="C33" s="4">
        <v>3045088</v>
      </c>
      <c r="D33" s="4">
        <v>3045088</v>
      </c>
      <c r="E33" s="4">
        <f t="shared" ref="E33:E65" si="2">+C33-D33</f>
        <v>0</v>
      </c>
    </row>
    <row r="34" spans="1:5" s="2" customFormat="1" ht="13.8" x14ac:dyDescent="0.3">
      <c r="A34" s="2" t="s">
        <v>8</v>
      </c>
      <c r="B34" s="2" t="s">
        <v>40</v>
      </c>
      <c r="C34" s="4">
        <v>214603</v>
      </c>
      <c r="D34" s="4">
        <v>214603</v>
      </c>
      <c r="E34" s="4">
        <f t="shared" si="2"/>
        <v>0</v>
      </c>
    </row>
    <row r="35" spans="1:5" s="2" customFormat="1" ht="13.8" x14ac:dyDescent="0.3">
      <c r="A35" s="2" t="s">
        <v>9</v>
      </c>
      <c r="B35" s="2" t="s">
        <v>41</v>
      </c>
      <c r="C35" s="4">
        <v>36000</v>
      </c>
      <c r="D35" s="4">
        <v>36000</v>
      </c>
      <c r="E35" s="4">
        <f t="shared" si="2"/>
        <v>0</v>
      </c>
    </row>
    <row r="36" spans="1:5" s="2" customFormat="1" ht="13.8" x14ac:dyDescent="0.3">
      <c r="A36" s="2" t="s">
        <v>4</v>
      </c>
      <c r="B36" s="2" t="s">
        <v>42</v>
      </c>
      <c r="C36" s="4">
        <v>231112.3</v>
      </c>
      <c r="D36" s="4">
        <v>231112.3</v>
      </c>
      <c r="E36" s="4">
        <f t="shared" si="2"/>
        <v>0</v>
      </c>
    </row>
    <row r="37" spans="1:5" s="2" customFormat="1" ht="13.8" x14ac:dyDescent="0.3">
      <c r="A37" s="2" t="s">
        <v>5</v>
      </c>
      <c r="B37" s="2" t="s">
        <v>43</v>
      </c>
      <c r="C37" s="4">
        <v>231438.23</v>
      </c>
      <c r="D37" s="4">
        <v>231438.23</v>
      </c>
      <c r="E37" s="4">
        <f t="shared" si="2"/>
        <v>0</v>
      </c>
    </row>
    <row r="38" spans="1:5" s="2" customFormat="1" ht="13.8" x14ac:dyDescent="0.3">
      <c r="A38" s="2" t="s">
        <v>6</v>
      </c>
      <c r="B38" s="2" t="s">
        <v>44</v>
      </c>
      <c r="C38" s="4">
        <v>36359.980000000003</v>
      </c>
      <c r="D38" s="4">
        <v>36359.980000000003</v>
      </c>
      <c r="E38" s="4">
        <f t="shared" si="2"/>
        <v>0</v>
      </c>
    </row>
    <row r="39" spans="1:5" s="2" customFormat="1" ht="13.8" x14ac:dyDescent="0.3">
      <c r="A39" s="2" t="s">
        <v>10</v>
      </c>
      <c r="B39" s="2" t="s">
        <v>45</v>
      </c>
      <c r="C39" s="4">
        <v>-242375.46</v>
      </c>
      <c r="D39" s="4">
        <v>0</v>
      </c>
      <c r="E39" s="4">
        <f t="shared" si="2"/>
        <v>-242375.46</v>
      </c>
    </row>
    <row r="40" spans="1:5" s="2" customFormat="1" ht="13.8" x14ac:dyDescent="0.3">
      <c r="A40" s="2" t="s">
        <v>11</v>
      </c>
      <c r="B40" s="2" t="s">
        <v>46</v>
      </c>
      <c r="C40" s="4">
        <v>42568.5</v>
      </c>
      <c r="D40" s="4">
        <v>0</v>
      </c>
      <c r="E40" s="4">
        <f t="shared" si="2"/>
        <v>42568.5</v>
      </c>
    </row>
    <row r="41" spans="1:5" s="2" customFormat="1" ht="13.8" x14ac:dyDescent="0.3">
      <c r="A41" s="2" t="s">
        <v>12</v>
      </c>
      <c r="B41" s="2" t="s">
        <v>47</v>
      </c>
      <c r="C41" s="4">
        <v>69028.13</v>
      </c>
      <c r="D41" s="4">
        <v>0</v>
      </c>
      <c r="E41" s="4">
        <f t="shared" si="2"/>
        <v>69028.13</v>
      </c>
    </row>
    <row r="42" spans="1:5" s="2" customFormat="1" ht="13.8" x14ac:dyDescent="0.3">
      <c r="A42" s="2" t="s">
        <v>13</v>
      </c>
      <c r="B42" s="2" t="s">
        <v>48</v>
      </c>
      <c r="C42" s="4">
        <v>245882.68</v>
      </c>
      <c r="D42" s="4">
        <v>245882.68</v>
      </c>
      <c r="E42" s="4">
        <f t="shared" si="2"/>
        <v>0</v>
      </c>
    </row>
    <row r="43" spans="1:5" s="2" customFormat="1" ht="13.8" x14ac:dyDescent="0.3">
      <c r="A43" s="2" t="s">
        <v>92</v>
      </c>
      <c r="B43" s="2" t="s">
        <v>99</v>
      </c>
      <c r="C43" s="4">
        <v>2720</v>
      </c>
      <c r="D43" s="4">
        <v>2720</v>
      </c>
      <c r="E43" s="4">
        <f t="shared" si="2"/>
        <v>0</v>
      </c>
    </row>
    <row r="44" spans="1:5" s="2" customFormat="1" ht="13.8" x14ac:dyDescent="0.3">
      <c r="A44" s="2" t="s">
        <v>110</v>
      </c>
      <c r="B44" s="2" t="s">
        <v>117</v>
      </c>
      <c r="C44" s="4">
        <v>3000</v>
      </c>
      <c r="D44" s="4">
        <v>3000</v>
      </c>
      <c r="E44" s="4">
        <f t="shared" si="2"/>
        <v>0</v>
      </c>
    </row>
    <row r="45" spans="1:5" s="2" customFormat="1" ht="13.8" x14ac:dyDescent="0.3">
      <c r="A45" s="2" t="s">
        <v>84</v>
      </c>
      <c r="B45" s="2" t="s">
        <v>87</v>
      </c>
      <c r="C45" s="4">
        <v>166200.03</v>
      </c>
      <c r="D45" s="4">
        <v>89200</v>
      </c>
      <c r="E45" s="4">
        <f t="shared" si="2"/>
        <v>77000.03</v>
      </c>
    </row>
    <row r="46" spans="1:5" s="2" customFormat="1" ht="13.8" x14ac:dyDescent="0.3">
      <c r="A46" s="2" t="s">
        <v>14</v>
      </c>
      <c r="B46" s="2" t="s">
        <v>49</v>
      </c>
      <c r="C46" s="4">
        <v>76250</v>
      </c>
      <c r="D46" s="4">
        <v>39950</v>
      </c>
      <c r="E46" s="4">
        <f t="shared" si="2"/>
        <v>36300</v>
      </c>
    </row>
    <row r="47" spans="1:5" s="2" customFormat="1" ht="13.8" x14ac:dyDescent="0.3">
      <c r="A47" s="2" t="s">
        <v>85</v>
      </c>
      <c r="B47" s="2" t="s">
        <v>88</v>
      </c>
      <c r="C47" s="4">
        <v>50400</v>
      </c>
      <c r="D47" s="4">
        <v>50400</v>
      </c>
      <c r="E47" s="4">
        <f t="shared" si="2"/>
        <v>0</v>
      </c>
    </row>
    <row r="48" spans="1:5" s="2" customFormat="1" ht="13.8" x14ac:dyDescent="0.3">
      <c r="A48" s="2" t="s">
        <v>111</v>
      </c>
      <c r="B48" s="2" t="s">
        <v>118</v>
      </c>
      <c r="C48" s="4">
        <v>70800</v>
      </c>
      <c r="D48" s="4">
        <v>0</v>
      </c>
      <c r="E48" s="4">
        <f t="shared" si="2"/>
        <v>70800</v>
      </c>
    </row>
    <row r="49" spans="1:5" s="2" customFormat="1" ht="13.8" x14ac:dyDescent="0.3">
      <c r="A49" s="2" t="s">
        <v>93</v>
      </c>
      <c r="B49" s="2" t="s">
        <v>100</v>
      </c>
      <c r="C49" s="4">
        <v>0</v>
      </c>
      <c r="D49" s="4">
        <v>470617.27</v>
      </c>
      <c r="E49" s="4">
        <f t="shared" si="2"/>
        <v>-470617.27</v>
      </c>
    </row>
    <row r="50" spans="1:5" s="2" customFormat="1" ht="13.8" x14ac:dyDescent="0.3">
      <c r="A50" s="2" t="s">
        <v>94</v>
      </c>
      <c r="B50" s="2" t="s">
        <v>101</v>
      </c>
      <c r="C50" s="4">
        <v>0</v>
      </c>
      <c r="D50" s="4">
        <v>251471.12</v>
      </c>
      <c r="E50" s="4">
        <f t="shared" si="2"/>
        <v>-251471.12</v>
      </c>
    </row>
    <row r="51" spans="1:5" s="2" customFormat="1" ht="13.8" x14ac:dyDescent="0.3">
      <c r="A51" s="2" t="s">
        <v>80</v>
      </c>
      <c r="B51" s="2" t="s">
        <v>82</v>
      </c>
      <c r="C51" s="4">
        <v>168584.24</v>
      </c>
      <c r="D51" s="4">
        <v>28957.200000000001</v>
      </c>
      <c r="E51" s="4">
        <f t="shared" si="2"/>
        <v>139627.03999999998</v>
      </c>
    </row>
    <row r="52" spans="1:5" s="2" customFormat="1" ht="13.8" x14ac:dyDescent="0.3">
      <c r="A52" s="2" t="s">
        <v>86</v>
      </c>
      <c r="B52" s="2" t="s">
        <v>89</v>
      </c>
      <c r="C52" s="4">
        <v>23535.1</v>
      </c>
      <c r="D52" s="4">
        <v>0</v>
      </c>
      <c r="E52" s="4">
        <f t="shared" si="2"/>
        <v>23535.1</v>
      </c>
    </row>
    <row r="53" spans="1:5" s="2" customFormat="1" ht="13.8" x14ac:dyDescent="0.3">
      <c r="A53" s="2" t="s">
        <v>81</v>
      </c>
      <c r="B53" s="2" t="s">
        <v>83</v>
      </c>
      <c r="C53" s="4">
        <v>-397137</v>
      </c>
      <c r="D53" s="4">
        <v>0</v>
      </c>
      <c r="E53" s="4">
        <f t="shared" si="2"/>
        <v>-397137</v>
      </c>
    </row>
    <row r="54" spans="1:5" s="2" customFormat="1" ht="13.8" x14ac:dyDescent="0.3">
      <c r="A54" s="2" t="s">
        <v>112</v>
      </c>
      <c r="B54" s="2" t="s">
        <v>119</v>
      </c>
      <c r="C54" s="4">
        <v>107239.99</v>
      </c>
      <c r="D54" s="4">
        <v>0</v>
      </c>
      <c r="E54" s="4">
        <f t="shared" si="2"/>
        <v>107239.99</v>
      </c>
    </row>
    <row r="55" spans="1:5" s="2" customFormat="1" ht="13.8" x14ac:dyDescent="0.3">
      <c r="A55" s="2" t="s">
        <v>15</v>
      </c>
      <c r="B55" s="2" t="s">
        <v>50</v>
      </c>
      <c r="C55" s="4">
        <v>111589.12</v>
      </c>
      <c r="D55" s="4">
        <v>66067.899999999994</v>
      </c>
      <c r="E55" s="4">
        <f t="shared" si="2"/>
        <v>45521.22</v>
      </c>
    </row>
    <row r="56" spans="1:5" s="2" customFormat="1" ht="13.8" x14ac:dyDescent="0.3">
      <c r="A56" s="2" t="s">
        <v>113</v>
      </c>
      <c r="B56" s="2" t="s">
        <v>120</v>
      </c>
      <c r="C56" s="4">
        <v>0</v>
      </c>
      <c r="D56" s="4">
        <v>11723.3</v>
      </c>
      <c r="E56" s="4">
        <f t="shared" si="2"/>
        <v>-11723.3</v>
      </c>
    </row>
    <row r="57" spans="1:5" s="2" customFormat="1" ht="13.8" x14ac:dyDescent="0.3">
      <c r="A57" s="2" t="s">
        <v>114</v>
      </c>
      <c r="B57" s="2" t="s">
        <v>121</v>
      </c>
      <c r="C57" s="4">
        <v>3600</v>
      </c>
      <c r="D57" s="4">
        <v>0</v>
      </c>
      <c r="E57" s="4">
        <f t="shared" si="2"/>
        <v>3600</v>
      </c>
    </row>
    <row r="58" spans="1:5" s="2" customFormat="1" ht="13.8" x14ac:dyDescent="0.3">
      <c r="A58" s="2" t="s">
        <v>115</v>
      </c>
      <c r="B58" s="2" t="s">
        <v>122</v>
      </c>
      <c r="C58" s="4">
        <v>294934.99</v>
      </c>
      <c r="D58" s="4">
        <v>0</v>
      </c>
      <c r="E58" s="4">
        <f t="shared" si="2"/>
        <v>294934.99</v>
      </c>
    </row>
    <row r="59" spans="1:5" s="2" customFormat="1" ht="13.8" x14ac:dyDescent="0.3">
      <c r="A59" s="2" t="s">
        <v>16</v>
      </c>
      <c r="B59" s="2" t="s">
        <v>17</v>
      </c>
      <c r="C59" s="4">
        <v>214487.89</v>
      </c>
      <c r="D59" s="4">
        <v>2398531.5</v>
      </c>
      <c r="E59" s="4">
        <f t="shared" si="2"/>
        <v>-2184043.61</v>
      </c>
    </row>
    <row r="60" spans="1:5" s="2" customFormat="1" ht="13.8" x14ac:dyDescent="0.3">
      <c r="A60" s="2" t="s">
        <v>18</v>
      </c>
      <c r="B60" s="2" t="s">
        <v>19</v>
      </c>
      <c r="C60" s="4">
        <v>150000</v>
      </c>
      <c r="D60" s="4">
        <v>921375.89</v>
      </c>
      <c r="E60" s="4">
        <f t="shared" si="2"/>
        <v>-771375.89</v>
      </c>
    </row>
    <row r="61" spans="1:5" s="2" customFormat="1" ht="13.8" x14ac:dyDescent="0.3">
      <c r="A61" s="2" t="s">
        <v>51</v>
      </c>
      <c r="B61" s="2" t="s">
        <v>52</v>
      </c>
      <c r="C61" s="4">
        <v>395085.51</v>
      </c>
      <c r="D61" s="4">
        <v>356060.56</v>
      </c>
      <c r="E61" s="4">
        <f t="shared" si="2"/>
        <v>39024.950000000012</v>
      </c>
    </row>
    <row r="62" spans="1:5" s="2" customFormat="1" ht="13.8" x14ac:dyDescent="0.3">
      <c r="A62" s="2" t="s">
        <v>123</v>
      </c>
      <c r="B62" s="2" t="s">
        <v>128</v>
      </c>
      <c r="C62" s="4">
        <v>115120.6</v>
      </c>
      <c r="D62" s="4">
        <v>0</v>
      </c>
      <c r="E62" s="4">
        <f t="shared" si="2"/>
        <v>115120.6</v>
      </c>
    </row>
    <row r="63" spans="1:5" s="2" customFormat="1" ht="13.8" x14ac:dyDescent="0.3">
      <c r="A63" s="2" t="s">
        <v>124</v>
      </c>
      <c r="B63" s="2" t="s">
        <v>129</v>
      </c>
      <c r="C63" s="4">
        <v>49904.09</v>
      </c>
      <c r="D63" s="4">
        <v>0</v>
      </c>
      <c r="E63" s="4">
        <f t="shared" si="2"/>
        <v>49904.09</v>
      </c>
    </row>
    <row r="64" spans="1:5" s="2" customFormat="1" ht="13.8" x14ac:dyDescent="0.3">
      <c r="A64" s="2" t="s">
        <v>91</v>
      </c>
      <c r="B64" s="2" t="s">
        <v>98</v>
      </c>
      <c r="C64" s="4">
        <v>10431.200000000001</v>
      </c>
      <c r="D64" s="4">
        <v>0</v>
      </c>
      <c r="E64" s="4">
        <f t="shared" si="2"/>
        <v>10431.200000000001</v>
      </c>
    </row>
    <row r="65" spans="1:7" s="2" customFormat="1" ht="13.8" x14ac:dyDescent="0.3">
      <c r="A65" s="2" t="s">
        <v>95</v>
      </c>
      <c r="B65" s="2" t="s">
        <v>102</v>
      </c>
      <c r="C65" s="4">
        <v>0</v>
      </c>
      <c r="D65" s="4">
        <v>15000</v>
      </c>
      <c r="E65" s="4">
        <f t="shared" si="2"/>
        <v>-15000</v>
      </c>
    </row>
    <row r="66" spans="1:7" s="2" customFormat="1" ht="13.8" x14ac:dyDescent="0.3">
      <c r="C66" s="4"/>
      <c r="D66" s="4"/>
      <c r="E66" s="4"/>
    </row>
    <row r="67" spans="1:7" s="6" customFormat="1" ht="13.8" x14ac:dyDescent="0.3">
      <c r="A67" s="5" t="s">
        <v>26</v>
      </c>
      <c r="B67" s="6" t="s">
        <v>20</v>
      </c>
      <c r="C67" s="7">
        <f>SUM(C69:C75)</f>
        <v>7810985.9300000006</v>
      </c>
      <c r="D67" s="7">
        <f>SUM(D69:D75)</f>
        <v>7177962.7800000003</v>
      </c>
      <c r="E67" s="7">
        <f>SUM(E69:E75)</f>
        <v>633023.15</v>
      </c>
      <c r="F67" s="4">
        <f>SUMIF(E69:E75,"&gt;1")</f>
        <v>633023.15</v>
      </c>
      <c r="G67" s="4">
        <f>SUMIF(E69:E75,"&lt;1")</f>
        <v>0</v>
      </c>
    </row>
    <row r="68" spans="1:7" s="2" customFormat="1" ht="13.8" x14ac:dyDescent="0.3">
      <c r="C68" s="4"/>
      <c r="D68" s="4"/>
      <c r="E68" s="4"/>
    </row>
    <row r="69" spans="1:7" s="2" customFormat="1" ht="13.8" x14ac:dyDescent="0.3">
      <c r="A69" s="2" t="s">
        <v>2</v>
      </c>
      <c r="B69" s="2" t="s">
        <v>39</v>
      </c>
      <c r="C69" s="4">
        <v>6005424.9199999999</v>
      </c>
      <c r="D69" s="4">
        <v>6005424.9199999999</v>
      </c>
      <c r="E69" s="4">
        <f t="shared" ref="E69:E75" si="3">+C69-D69</f>
        <v>0</v>
      </c>
    </row>
    <row r="70" spans="1:7" s="2" customFormat="1" ht="13.8" x14ac:dyDescent="0.3">
      <c r="A70" s="2" t="s">
        <v>4</v>
      </c>
      <c r="B70" s="2" t="s">
        <v>42</v>
      </c>
      <c r="C70" s="4">
        <v>425785.3</v>
      </c>
      <c r="D70" s="4">
        <v>425785.3</v>
      </c>
      <c r="E70" s="4">
        <f t="shared" si="3"/>
        <v>0</v>
      </c>
    </row>
    <row r="71" spans="1:7" s="2" customFormat="1" ht="13.8" x14ac:dyDescent="0.3">
      <c r="A71" s="2" t="s">
        <v>5</v>
      </c>
      <c r="B71" s="2" t="s">
        <v>43</v>
      </c>
      <c r="C71" s="4">
        <v>426385.58</v>
      </c>
      <c r="D71" s="4">
        <v>426385.58</v>
      </c>
      <c r="E71" s="4">
        <f t="shared" si="3"/>
        <v>0</v>
      </c>
    </row>
    <row r="72" spans="1:7" s="2" customFormat="1" ht="13.8" x14ac:dyDescent="0.3">
      <c r="A72" s="2" t="s">
        <v>6</v>
      </c>
      <c r="B72" s="2" t="s">
        <v>44</v>
      </c>
      <c r="C72" s="4">
        <v>67526.98</v>
      </c>
      <c r="D72" s="4">
        <v>67526.98</v>
      </c>
      <c r="E72" s="4">
        <f t="shared" si="3"/>
        <v>0</v>
      </c>
    </row>
    <row r="73" spans="1:7" s="2" customFormat="1" ht="13.8" x14ac:dyDescent="0.3">
      <c r="A73" s="2" t="s">
        <v>125</v>
      </c>
      <c r="B73" s="2" t="s">
        <v>130</v>
      </c>
      <c r="C73" s="4">
        <v>117840</v>
      </c>
      <c r="D73" s="4">
        <v>117840</v>
      </c>
      <c r="E73" s="4">
        <f t="shared" si="3"/>
        <v>0</v>
      </c>
    </row>
    <row r="74" spans="1:7" s="2" customFormat="1" ht="13.8" x14ac:dyDescent="0.3">
      <c r="A74" s="2" t="s">
        <v>126</v>
      </c>
      <c r="B74" s="2" t="s">
        <v>131</v>
      </c>
      <c r="C74" s="4">
        <v>135000</v>
      </c>
      <c r="D74" s="4">
        <v>135000</v>
      </c>
      <c r="E74" s="4">
        <f t="shared" si="3"/>
        <v>0</v>
      </c>
    </row>
    <row r="75" spans="1:7" s="2" customFormat="1" ht="13.8" x14ac:dyDescent="0.3">
      <c r="A75" s="2" t="s">
        <v>21</v>
      </c>
      <c r="B75" s="2" t="s">
        <v>53</v>
      </c>
      <c r="C75" s="4">
        <v>633023.15</v>
      </c>
      <c r="D75" s="4">
        <v>0</v>
      </c>
      <c r="E75" s="4">
        <f t="shared" si="3"/>
        <v>633023.15</v>
      </c>
    </row>
    <row r="76" spans="1:7" s="2" customFormat="1" ht="13.8" x14ac:dyDescent="0.3">
      <c r="C76" s="4"/>
      <c r="D76" s="4"/>
      <c r="E76" s="4"/>
    </row>
    <row r="77" spans="1:7" s="6" customFormat="1" ht="13.8" x14ac:dyDescent="0.3">
      <c r="A77" s="5" t="s">
        <v>27</v>
      </c>
      <c r="B77" s="6" t="s">
        <v>22</v>
      </c>
      <c r="C77" s="7">
        <f>SUM(C79:C82)</f>
        <v>462700.16</v>
      </c>
      <c r="D77" s="7">
        <f>SUM(D79:D82)</f>
        <v>462700.16</v>
      </c>
      <c r="E77" s="7">
        <f>SUM(E79:E82)</f>
        <v>0</v>
      </c>
      <c r="F77" s="4">
        <f>SUMIF(E79:E82,"&gt;1")</f>
        <v>0</v>
      </c>
      <c r="G77" s="4">
        <f>SUMIF(E79:E82,"&lt;1")</f>
        <v>0</v>
      </c>
    </row>
    <row r="78" spans="1:7" s="2" customFormat="1" ht="13.8" x14ac:dyDescent="0.3">
      <c r="C78" s="4"/>
      <c r="D78" s="4"/>
      <c r="E78" s="4"/>
    </row>
    <row r="79" spans="1:7" s="2" customFormat="1" ht="13.8" x14ac:dyDescent="0.3">
      <c r="A79" s="2" t="s">
        <v>2</v>
      </c>
      <c r="B79" s="2" t="s">
        <v>39</v>
      </c>
      <c r="C79" s="4">
        <v>402100</v>
      </c>
      <c r="D79" s="4">
        <v>402100</v>
      </c>
      <c r="E79" s="4">
        <f>+C79-D79</f>
        <v>0</v>
      </c>
    </row>
    <row r="80" spans="1:7" s="2" customFormat="1" ht="13.8" x14ac:dyDescent="0.3">
      <c r="A80" s="2" t="s">
        <v>4</v>
      </c>
      <c r="B80" s="2" t="s">
        <v>42</v>
      </c>
      <c r="C80" s="4">
        <v>28508.9</v>
      </c>
      <c r="D80" s="4">
        <v>28508.9</v>
      </c>
      <c r="E80" s="4">
        <f>+C80-D80</f>
        <v>0</v>
      </c>
    </row>
    <row r="81" spans="1:7" s="2" customFormat="1" ht="13.8" x14ac:dyDescent="0.3">
      <c r="A81" s="2" t="s">
        <v>5</v>
      </c>
      <c r="B81" s="2" t="s">
        <v>43</v>
      </c>
      <c r="C81" s="4">
        <v>28549.1</v>
      </c>
      <c r="D81" s="4">
        <v>28549.1</v>
      </c>
      <c r="E81" s="4">
        <f>+C81-D81</f>
        <v>0</v>
      </c>
    </row>
    <row r="82" spans="1:7" s="2" customFormat="1" ht="13.8" x14ac:dyDescent="0.3">
      <c r="A82" s="2" t="s">
        <v>6</v>
      </c>
      <c r="B82" s="2" t="s">
        <v>44</v>
      </c>
      <c r="C82" s="4">
        <v>3542.16</v>
      </c>
      <c r="D82" s="4">
        <v>3542.16</v>
      </c>
      <c r="E82" s="4">
        <f>+C82-D82</f>
        <v>0</v>
      </c>
    </row>
    <row r="83" spans="1:7" s="2" customFormat="1" ht="13.8" x14ac:dyDescent="0.3">
      <c r="C83" s="4"/>
      <c r="D83" s="4"/>
      <c r="E83" s="4"/>
    </row>
    <row r="84" spans="1:7" s="6" customFormat="1" ht="13.8" x14ac:dyDescent="0.3">
      <c r="A84" s="5" t="s">
        <v>28</v>
      </c>
      <c r="B84" s="6" t="s">
        <v>23</v>
      </c>
      <c r="C84" s="7">
        <f>SUM(C86:C89)</f>
        <v>933561.83</v>
      </c>
      <c r="D84" s="7">
        <f>SUM(D86:D89)</f>
        <v>933561.83</v>
      </c>
      <c r="E84" s="7">
        <f>SUM(E86:E89)</f>
        <v>0</v>
      </c>
      <c r="F84" s="4">
        <f>SUMIF(E86:E89,"&gt;1")</f>
        <v>0</v>
      </c>
      <c r="G84" s="4">
        <f>SUMIF(E86:E89,"&lt;1")</f>
        <v>0</v>
      </c>
    </row>
    <row r="85" spans="1:7" s="2" customFormat="1" ht="13.8" x14ac:dyDescent="0.3">
      <c r="C85" s="4"/>
      <c r="D85" s="4"/>
      <c r="E85" s="4"/>
    </row>
    <row r="86" spans="1:7" s="2" customFormat="1" ht="13.8" x14ac:dyDescent="0.3">
      <c r="A86" s="2" t="s">
        <v>2</v>
      </c>
      <c r="B86" s="2" t="s">
        <v>39</v>
      </c>
      <c r="C86" s="4">
        <v>810270</v>
      </c>
      <c r="D86" s="4">
        <v>810270</v>
      </c>
      <c r="E86" s="4">
        <f>+C86-D86</f>
        <v>0</v>
      </c>
    </row>
    <row r="87" spans="1:7" s="2" customFormat="1" ht="13.8" x14ac:dyDescent="0.3">
      <c r="A87" s="2" t="s">
        <v>4</v>
      </c>
      <c r="B87" s="2" t="s">
        <v>42</v>
      </c>
      <c r="C87" s="4">
        <v>57448.21</v>
      </c>
      <c r="D87" s="4">
        <v>57448.21</v>
      </c>
      <c r="E87" s="4">
        <f>+C87-D87</f>
        <v>0</v>
      </c>
    </row>
    <row r="88" spans="1:7" s="2" customFormat="1" ht="13.8" x14ac:dyDescent="0.3">
      <c r="A88" s="2" t="s">
        <v>5</v>
      </c>
      <c r="B88" s="2" t="s">
        <v>43</v>
      </c>
      <c r="C88" s="4">
        <v>57529.2</v>
      </c>
      <c r="D88" s="4">
        <v>57529.2</v>
      </c>
      <c r="E88" s="4">
        <f>+C88-D88</f>
        <v>0</v>
      </c>
    </row>
    <row r="89" spans="1:7" s="2" customFormat="1" ht="13.8" x14ac:dyDescent="0.3">
      <c r="A89" s="2" t="s">
        <v>6</v>
      </c>
      <c r="B89" s="2" t="s">
        <v>44</v>
      </c>
      <c r="C89" s="4">
        <v>8314.42</v>
      </c>
      <c r="D89" s="4">
        <v>8314.42</v>
      </c>
      <c r="E89" s="4">
        <f>+C89-D89</f>
        <v>0</v>
      </c>
    </row>
    <row r="90" spans="1:7" s="2" customFormat="1" ht="13.8" x14ac:dyDescent="0.3">
      <c r="C90" s="4"/>
      <c r="D90" s="4"/>
      <c r="E90" s="4"/>
    </row>
    <row r="91" spans="1:7" s="2" customFormat="1" ht="13.8" x14ac:dyDescent="0.3">
      <c r="A91" s="19">
        <v>9995</v>
      </c>
      <c r="B91" s="6" t="s">
        <v>55</v>
      </c>
      <c r="C91" s="7">
        <f>+C93</f>
        <v>140600</v>
      </c>
      <c r="D91" s="7">
        <f>+D93</f>
        <v>25960</v>
      </c>
      <c r="E91" s="7">
        <f>+E93</f>
        <v>114640</v>
      </c>
    </row>
    <row r="92" spans="1:7" s="2" customFormat="1" ht="13.8" x14ac:dyDescent="0.3">
      <c r="C92" s="4"/>
      <c r="D92" s="4"/>
      <c r="E92" s="4"/>
    </row>
    <row r="93" spans="1:7" s="2" customFormat="1" ht="13.8" x14ac:dyDescent="0.3">
      <c r="A93" s="16" t="s">
        <v>26</v>
      </c>
      <c r="B93" s="6" t="s">
        <v>20</v>
      </c>
      <c r="C93" s="7">
        <f>SUM(C95:C97)</f>
        <v>140600</v>
      </c>
      <c r="D93" s="7">
        <f>SUM(D95:D97)</f>
        <v>25960</v>
      </c>
      <c r="E93" s="7">
        <f>SUM(E95:E97)</f>
        <v>114640</v>
      </c>
      <c r="F93" s="4">
        <f>SUMIF(E95:E97,"&gt;1")</f>
        <v>114640</v>
      </c>
      <c r="G93" s="4">
        <f>SUMIF(E95:E97,"&lt;1")</f>
        <v>0</v>
      </c>
    </row>
    <row r="94" spans="1:7" s="2" customFormat="1" ht="13.8" x14ac:dyDescent="0.3">
      <c r="C94" s="4"/>
      <c r="D94" s="4"/>
      <c r="E94" s="4"/>
    </row>
    <row r="95" spans="1:7" s="2" customFormat="1" ht="13.8" x14ac:dyDescent="0.3">
      <c r="A95" s="2" t="s">
        <v>127</v>
      </c>
      <c r="B95" s="2" t="s">
        <v>132</v>
      </c>
      <c r="C95" s="4">
        <v>35400</v>
      </c>
      <c r="D95" s="4">
        <v>25960</v>
      </c>
      <c r="E95" s="4">
        <f>+C95-D95</f>
        <v>9440</v>
      </c>
    </row>
    <row r="96" spans="1:7" s="2" customFormat="1" ht="13.8" x14ac:dyDescent="0.3">
      <c r="A96" s="2" t="s">
        <v>15</v>
      </c>
      <c r="B96" s="2" t="s">
        <v>50</v>
      </c>
      <c r="C96" s="4">
        <v>99000</v>
      </c>
      <c r="D96" s="4">
        <v>0</v>
      </c>
      <c r="E96" s="4">
        <f>+C96-D96</f>
        <v>99000</v>
      </c>
    </row>
    <row r="97" spans="1:7" s="2" customFormat="1" ht="13.8" x14ac:dyDescent="0.3">
      <c r="A97" s="2" t="s">
        <v>114</v>
      </c>
      <c r="B97" s="2" t="s">
        <v>121</v>
      </c>
      <c r="C97" s="4">
        <v>6200</v>
      </c>
      <c r="D97" s="4">
        <v>0</v>
      </c>
      <c r="E97" s="4">
        <f>+C97-D97</f>
        <v>6200</v>
      </c>
    </row>
    <row r="98" spans="1:7" s="2" customFormat="1" ht="13.8" x14ac:dyDescent="0.3">
      <c r="C98" s="4"/>
      <c r="D98" s="4"/>
      <c r="E98" s="4"/>
    </row>
    <row r="99" spans="1:7" s="2" customFormat="1" ht="13.8" x14ac:dyDescent="0.3">
      <c r="C99" s="4"/>
      <c r="D99" s="4"/>
      <c r="E99" s="4"/>
    </row>
    <row r="100" spans="1:7" s="2" customFormat="1" ht="13.8" x14ac:dyDescent="0.3">
      <c r="A100" s="2" t="s">
        <v>35</v>
      </c>
      <c r="B100" s="2" t="s">
        <v>36</v>
      </c>
      <c r="C100" s="4">
        <f>-Variaciones!B86</f>
        <v>2305815.9600000046</v>
      </c>
      <c r="D100" s="4">
        <v>0</v>
      </c>
      <c r="E100" s="4">
        <v>0</v>
      </c>
    </row>
    <row r="101" spans="1:7" s="2" customFormat="1" ht="13.8" x14ac:dyDescent="0.3">
      <c r="C101" s="4"/>
      <c r="D101" s="4"/>
      <c r="E101" s="4"/>
      <c r="G101" s="4"/>
    </row>
    <row r="102" spans="1:7" s="2" customFormat="1" ht="13.8" x14ac:dyDescent="0.3">
      <c r="A102" s="2" t="s">
        <v>37</v>
      </c>
      <c r="B102" s="2" t="s">
        <v>38</v>
      </c>
      <c r="C102" s="9">
        <f>+Variaciones!B35</f>
        <v>4099128.9799999967</v>
      </c>
      <c r="D102" s="9">
        <v>0</v>
      </c>
      <c r="E102" s="9">
        <v>0</v>
      </c>
      <c r="F102" s="15"/>
      <c r="G102" s="9"/>
    </row>
    <row r="103" spans="1:7" s="2" customFormat="1" ht="13.8" x14ac:dyDescent="0.3">
      <c r="C103" s="13"/>
      <c r="D103" s="13"/>
      <c r="E103" s="13"/>
      <c r="G103" s="4"/>
    </row>
    <row r="104" spans="1:7" s="2" customFormat="1" ht="13.8" x14ac:dyDescent="0.3">
      <c r="C104" s="13"/>
      <c r="D104" s="13"/>
      <c r="E104" s="14">
        <f>+F104</f>
        <v>2213036.4900000002</v>
      </c>
      <c r="F104" s="10">
        <f>SUM(F10:F102)</f>
        <v>2213036.4900000002</v>
      </c>
      <c r="G104" s="10">
        <f>SUM(G10:G102)</f>
        <v>-6312165.4699999997</v>
      </c>
    </row>
    <row r="105" spans="1:7" s="2" customFormat="1" ht="13.8" x14ac:dyDescent="0.3">
      <c r="C105" s="4"/>
      <c r="D105" s="4"/>
      <c r="E105" s="7">
        <f>+G104</f>
        <v>-6312165.4699999997</v>
      </c>
      <c r="G105" s="4"/>
    </row>
    <row r="106" spans="1:7" s="6" customFormat="1" thickBot="1" x14ac:dyDescent="0.35">
      <c r="C106" s="8">
        <f>+C8+C15+C91</f>
        <v>26460551</v>
      </c>
      <c r="D106" s="8">
        <f>+D8+D15+D91</f>
        <v>24154735.039999999</v>
      </c>
      <c r="E106" s="8">
        <f>SUM(E104:E105)</f>
        <v>-4099128.9799999995</v>
      </c>
      <c r="F106" s="10"/>
      <c r="G106" s="10"/>
    </row>
    <row r="107" spans="1:7" s="2" customFormat="1" thickTop="1" x14ac:dyDescent="0.3">
      <c r="C107" s="4"/>
      <c r="D107" s="4"/>
      <c r="E107" s="4"/>
      <c r="F107" s="11"/>
      <c r="G107" s="11"/>
    </row>
    <row r="108" spans="1:7" s="2" customFormat="1" ht="13.8" x14ac:dyDescent="0.3">
      <c r="C108" s="4"/>
      <c r="D108" s="4"/>
      <c r="E108" s="4"/>
    </row>
    <row r="109" spans="1:7" s="2" customFormat="1" ht="13.8" x14ac:dyDescent="0.3">
      <c r="C109" s="4"/>
      <c r="D109" s="4"/>
      <c r="E109" s="4"/>
    </row>
    <row r="110" spans="1:7" s="12" customFormat="1" ht="13.8" x14ac:dyDescent="0.3">
      <c r="C110" s="13"/>
      <c r="D110" s="13"/>
      <c r="E110" s="13"/>
    </row>
    <row r="111" spans="1:7" s="12" customFormat="1" ht="13.8" x14ac:dyDescent="0.3">
      <c r="C111" s="54"/>
      <c r="D111" s="54"/>
      <c r="E111" s="54"/>
    </row>
    <row r="112" spans="1:7" s="12" customFormat="1" ht="13.8" x14ac:dyDescent="0.3">
      <c r="C112" s="54"/>
      <c r="D112" s="54"/>
      <c r="E112" s="54"/>
    </row>
    <row r="113" spans="3:5" s="12" customFormat="1" ht="13.8" x14ac:dyDescent="0.3">
      <c r="C113" s="54"/>
      <c r="D113" s="54"/>
      <c r="E113" s="54"/>
    </row>
    <row r="114" spans="3:5" s="2" customFormat="1" ht="13.8" x14ac:dyDescent="0.3">
      <c r="C114" s="4"/>
      <c r="D114" s="4"/>
      <c r="E114" s="4"/>
    </row>
    <row r="115" spans="3:5" s="2" customFormat="1" ht="13.8" x14ac:dyDescent="0.3">
      <c r="C115" s="4"/>
      <c r="D115" s="4"/>
      <c r="E115" s="4"/>
    </row>
    <row r="116" spans="3:5" s="2" customFormat="1" ht="13.8" x14ac:dyDescent="0.3">
      <c r="C116" s="4"/>
      <c r="D116" s="4"/>
      <c r="E116" s="4"/>
    </row>
    <row r="117" spans="3:5" s="2" customFormat="1" ht="13.8" x14ac:dyDescent="0.3">
      <c r="C117" s="4"/>
      <c r="D117" s="4"/>
      <c r="E117" s="4"/>
    </row>
    <row r="118" spans="3:5" s="2" customFormat="1" ht="13.8" x14ac:dyDescent="0.3">
      <c r="C118" s="4"/>
      <c r="D118" s="4"/>
      <c r="E118" s="4"/>
    </row>
    <row r="119" spans="3:5" s="2" customFormat="1" ht="13.8" x14ac:dyDescent="0.3">
      <c r="C119" s="4"/>
      <c r="D119" s="4"/>
      <c r="E119" s="4"/>
    </row>
    <row r="120" spans="3:5" s="2" customFormat="1" ht="13.8" x14ac:dyDescent="0.3">
      <c r="C120" s="4"/>
      <c r="D120" s="4"/>
      <c r="E120" s="4"/>
    </row>
  </sheetData>
  <mergeCells count="7">
    <mergeCell ref="C112:E112"/>
    <mergeCell ref="C113:E113"/>
    <mergeCell ref="C5:E5"/>
    <mergeCell ref="A1:B1"/>
    <mergeCell ref="A2:B2"/>
    <mergeCell ref="A3:B3"/>
    <mergeCell ref="C111:E111"/>
  </mergeCells>
  <printOptions horizontalCentered="1"/>
  <pageMargins left="0.39370078740157483" right="0" top="0.39370078740157483" bottom="0.39370078740157483" header="0.31496062992125984" footer="0.31496062992125984"/>
  <pageSetup scale="94" fitToHeight="2" orientation="portrait" r:id="rId1"/>
  <ignoredErrors>
    <ignoredError sqref="A22 A31 A67 A77 A84 A9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sqref="A1:B1"/>
    </sheetView>
  </sheetViews>
  <sheetFormatPr baseColWidth="10" defaultRowHeight="14.4" x14ac:dyDescent="0.3"/>
  <cols>
    <col min="1" max="1" width="48.44140625" bestFit="1" customWidth="1"/>
    <col min="2" max="4" width="12.33203125" bestFit="1" customWidth="1"/>
  </cols>
  <sheetData>
    <row r="1" spans="1:3" ht="31.2" x14ac:dyDescent="0.6">
      <c r="A1" s="53" t="s">
        <v>32</v>
      </c>
      <c r="B1" s="53"/>
    </row>
    <row r="2" spans="1:3" ht="25.8" x14ac:dyDescent="0.5">
      <c r="A2" s="58" t="s">
        <v>33</v>
      </c>
      <c r="B2" s="58"/>
    </row>
    <row r="3" spans="1:3" ht="23.4" x14ac:dyDescent="0.45">
      <c r="A3" s="33" t="s">
        <v>34</v>
      </c>
      <c r="B3" s="17"/>
    </row>
    <row r="4" spans="1:3" ht="15" thickBot="1" x14ac:dyDescent="0.35">
      <c r="B4" s="17"/>
    </row>
    <row r="5" spans="1:3" ht="15" thickBot="1" x14ac:dyDescent="0.35">
      <c r="A5" s="34" t="s">
        <v>70</v>
      </c>
      <c r="B5" s="35" t="str">
        <f>Ingresos!E5</f>
        <v>Julio</v>
      </c>
      <c r="C5" s="48">
        <v>2018</v>
      </c>
    </row>
    <row r="6" spans="1:3" x14ac:dyDescent="0.3">
      <c r="B6" s="17"/>
    </row>
    <row r="7" spans="1:3" x14ac:dyDescent="0.3">
      <c r="B7" s="17"/>
    </row>
    <row r="8" spans="1:3" x14ac:dyDescent="0.3">
      <c r="B8" s="17"/>
    </row>
    <row r="9" spans="1:3" x14ac:dyDescent="0.3">
      <c r="B9" s="17"/>
      <c r="C9" s="17"/>
    </row>
    <row r="10" spans="1:3" x14ac:dyDescent="0.3">
      <c r="A10" s="36"/>
      <c r="B10" s="37"/>
      <c r="C10" s="37"/>
    </row>
    <row r="12" spans="1:3" s="38" customFormat="1" ht="13.8" x14ac:dyDescent="0.3">
      <c r="A12" s="57" t="s">
        <v>71</v>
      </c>
      <c r="B12" s="57"/>
      <c r="C12" s="57"/>
    </row>
    <row r="13" spans="1:3" s="38" customFormat="1" ht="13.8" x14ac:dyDescent="0.3">
      <c r="A13" s="57" t="s">
        <v>105</v>
      </c>
      <c r="B13" s="57"/>
      <c r="C13" s="57"/>
    </row>
    <row r="14" spans="1:3" s="38" customFormat="1" ht="13.8" x14ac:dyDescent="0.3">
      <c r="B14" s="39"/>
      <c r="C14" s="39"/>
    </row>
    <row r="15" spans="1:3" s="38" customFormat="1" ht="13.8" x14ac:dyDescent="0.3"/>
    <row r="16" spans="1:3" s="38" customFormat="1" ht="13.8" x14ac:dyDescent="0.3"/>
    <row r="17" spans="1:4" s="38" customFormat="1" ht="13.8" x14ac:dyDescent="0.3">
      <c r="A17" s="39"/>
      <c r="B17" s="40"/>
    </row>
    <row r="18" spans="1:4" s="38" customFormat="1" ht="13.8" x14ac:dyDescent="0.3">
      <c r="A18" s="41" t="s">
        <v>106</v>
      </c>
      <c r="B18" s="42">
        <v>39585590.060000002</v>
      </c>
      <c r="D18" s="40"/>
    </row>
    <row r="19" spans="1:4" s="38" customFormat="1" ht="13.8" x14ac:dyDescent="0.3">
      <c r="B19" s="43"/>
    </row>
    <row r="20" spans="1:4" s="38" customFormat="1" ht="13.8" x14ac:dyDescent="0.3">
      <c r="B20" s="43"/>
    </row>
    <row r="21" spans="1:4" s="38" customFormat="1" ht="13.8" x14ac:dyDescent="0.3">
      <c r="B21" s="43"/>
    </row>
    <row r="22" spans="1:4" s="38" customFormat="1" ht="13.8" x14ac:dyDescent="0.3">
      <c r="A22" s="38" t="s">
        <v>72</v>
      </c>
      <c r="B22" s="44">
        <f>+Gastos!E104</f>
        <v>2213036.4900000002</v>
      </c>
    </row>
    <row r="23" spans="1:4" s="38" customFormat="1" ht="13.8" x14ac:dyDescent="0.3">
      <c r="B23" s="43"/>
    </row>
    <row r="24" spans="1:4" s="38" customFormat="1" ht="13.8" x14ac:dyDescent="0.3">
      <c r="B24" s="43"/>
    </row>
    <row r="25" spans="1:4" s="38" customFormat="1" ht="13.8" x14ac:dyDescent="0.3">
      <c r="B25" s="43"/>
    </row>
    <row r="26" spans="1:4" s="38" customFormat="1" ht="13.8" x14ac:dyDescent="0.3">
      <c r="A26" s="41" t="s">
        <v>73</v>
      </c>
      <c r="B26" s="42">
        <f>B18+B22</f>
        <v>41798626.550000004</v>
      </c>
    </row>
    <row r="27" spans="1:4" s="38" customFormat="1" ht="13.8" x14ac:dyDescent="0.3">
      <c r="B27" s="43"/>
    </row>
    <row r="28" spans="1:4" s="38" customFormat="1" ht="13.8" x14ac:dyDescent="0.3">
      <c r="B28" s="45"/>
    </row>
    <row r="29" spans="1:4" s="38" customFormat="1" ht="13.8" x14ac:dyDescent="0.3">
      <c r="A29" s="38" t="s">
        <v>74</v>
      </c>
      <c r="B29" s="44">
        <f>-Gastos!E105</f>
        <v>6312165.4699999997</v>
      </c>
    </row>
    <row r="30" spans="1:4" s="38" customFormat="1" ht="13.8" x14ac:dyDescent="0.3">
      <c r="B30" s="43"/>
    </row>
    <row r="31" spans="1:4" s="38" customFormat="1" ht="13.8" x14ac:dyDescent="0.3">
      <c r="A31" s="41"/>
      <c r="B31" s="43"/>
    </row>
    <row r="32" spans="1:4" s="38" customFormat="1" ht="13.8" x14ac:dyDescent="0.3">
      <c r="A32" s="41" t="s">
        <v>75</v>
      </c>
      <c r="B32" s="40">
        <f>B26-B29</f>
        <v>35486461.080000006</v>
      </c>
    </row>
    <row r="33" spans="1:3" s="38" customFormat="1" ht="13.8" x14ac:dyDescent="0.3">
      <c r="B33" s="43"/>
    </row>
    <row r="34" spans="1:3" s="38" customFormat="1" ht="13.8" x14ac:dyDescent="0.3">
      <c r="B34" s="43"/>
    </row>
    <row r="35" spans="1:3" s="38" customFormat="1" thickBot="1" x14ac:dyDescent="0.35">
      <c r="A35" s="41" t="s">
        <v>104</v>
      </c>
      <c r="B35" s="46">
        <f>B18-B32</f>
        <v>4099128.9799999967</v>
      </c>
      <c r="C35" s="47"/>
    </row>
    <row r="36" spans="1:3" s="38" customFormat="1" thickTop="1" x14ac:dyDescent="0.3">
      <c r="B36" s="42"/>
    </row>
    <row r="48" spans="1:3" ht="31.2" x14ac:dyDescent="0.6">
      <c r="A48" s="53" t="s">
        <v>32</v>
      </c>
      <c r="B48" s="53"/>
    </row>
    <row r="49" spans="1:3" ht="25.8" x14ac:dyDescent="0.5">
      <c r="A49" s="58" t="s">
        <v>33</v>
      </c>
      <c r="B49" s="58"/>
    </row>
    <row r="50" spans="1:3" ht="23.4" x14ac:dyDescent="0.45">
      <c r="A50" s="33" t="s">
        <v>34</v>
      </c>
      <c r="B50" s="17"/>
    </row>
    <row r="51" spans="1:3" ht="15" thickBot="1" x14ac:dyDescent="0.35">
      <c r="B51" s="17"/>
    </row>
    <row r="52" spans="1:3" ht="15" thickBot="1" x14ac:dyDescent="0.35">
      <c r="A52" s="34" t="s">
        <v>70</v>
      </c>
      <c r="B52" s="35" t="str">
        <f>B5</f>
        <v>Julio</v>
      </c>
      <c r="C52" s="49">
        <f>C5</f>
        <v>2018</v>
      </c>
    </row>
    <row r="54" spans="1:3" x14ac:dyDescent="0.3">
      <c r="B54" s="17"/>
    </row>
    <row r="55" spans="1:3" x14ac:dyDescent="0.3">
      <c r="B55" s="17"/>
    </row>
    <row r="56" spans="1:3" x14ac:dyDescent="0.3">
      <c r="B56" s="17"/>
    </row>
    <row r="57" spans="1:3" x14ac:dyDescent="0.3">
      <c r="A57" s="36"/>
      <c r="B57" s="37"/>
      <c r="C57" s="37"/>
    </row>
    <row r="58" spans="1:3" x14ac:dyDescent="0.3">
      <c r="B58" s="17"/>
    </row>
    <row r="59" spans="1:3" s="38" customFormat="1" ht="13.8" x14ac:dyDescent="0.3">
      <c r="A59" s="57" t="s">
        <v>76</v>
      </c>
      <c r="B59" s="57"/>
      <c r="C59" s="57"/>
    </row>
    <row r="60" spans="1:3" s="38" customFormat="1" ht="13.8" x14ac:dyDescent="0.3">
      <c r="A60" s="57" t="str">
        <f>+A13</f>
        <v>DEL MES DE MAYO 2018</v>
      </c>
      <c r="B60" s="57"/>
      <c r="C60" s="57"/>
    </row>
    <row r="61" spans="1:3" s="38" customFormat="1" ht="13.8" x14ac:dyDescent="0.3">
      <c r="B61" s="40"/>
    </row>
    <row r="62" spans="1:3" s="38" customFormat="1" ht="13.8" x14ac:dyDescent="0.3">
      <c r="B62" s="40"/>
    </row>
    <row r="63" spans="1:3" s="38" customFormat="1" ht="13.8" x14ac:dyDescent="0.3">
      <c r="A63" s="41"/>
      <c r="B63" s="40"/>
    </row>
    <row r="64" spans="1:3" s="38" customFormat="1" ht="13.8" x14ac:dyDescent="0.3"/>
    <row r="65" spans="1:4" s="38" customFormat="1" ht="13.8" x14ac:dyDescent="0.3"/>
    <row r="66" spans="1:4" s="38" customFormat="1" ht="13.8" x14ac:dyDescent="0.3"/>
    <row r="67" spans="1:4" s="38" customFormat="1" ht="13.8" x14ac:dyDescent="0.3">
      <c r="A67" s="41" t="str">
        <f>A18</f>
        <v>BALANCE AL 01/05/2018</v>
      </c>
      <c r="B67" s="42">
        <v>14588824.999999996</v>
      </c>
    </row>
    <row r="68" spans="1:4" s="38" customFormat="1" ht="13.8" x14ac:dyDescent="0.3">
      <c r="B68" s="43"/>
    </row>
    <row r="69" spans="1:4" s="38" customFormat="1" ht="13.8" x14ac:dyDescent="0.3">
      <c r="B69" s="43"/>
    </row>
    <row r="70" spans="1:4" s="38" customFormat="1" ht="13.8" x14ac:dyDescent="0.3">
      <c r="B70" s="43"/>
    </row>
    <row r="71" spans="1:4" s="38" customFormat="1" ht="13.8" x14ac:dyDescent="0.3">
      <c r="A71" s="38" t="s">
        <v>58</v>
      </c>
      <c r="B71" s="44">
        <f>+Ingresos!E13</f>
        <v>26460551</v>
      </c>
    </row>
    <row r="72" spans="1:4" s="38" customFormat="1" ht="13.8" x14ac:dyDescent="0.3">
      <c r="B72" s="43"/>
    </row>
    <row r="73" spans="1:4" s="38" customFormat="1" ht="13.8" x14ac:dyDescent="0.3">
      <c r="B73" s="43"/>
    </row>
    <row r="74" spans="1:4" s="38" customFormat="1" ht="13.8" x14ac:dyDescent="0.3">
      <c r="A74" s="38" t="s">
        <v>77</v>
      </c>
      <c r="B74" s="40">
        <f>B67+B71</f>
        <v>41049376</v>
      </c>
    </row>
    <row r="75" spans="1:4" s="38" customFormat="1" ht="13.8" x14ac:dyDescent="0.3">
      <c r="B75" s="43"/>
    </row>
    <row r="76" spans="1:4" s="38" customFormat="1" ht="13.8" x14ac:dyDescent="0.3">
      <c r="B76" s="43"/>
    </row>
    <row r="77" spans="1:4" s="38" customFormat="1" ht="13.8" x14ac:dyDescent="0.3">
      <c r="B77" s="43"/>
      <c r="D77" s="40"/>
    </row>
    <row r="78" spans="1:4" s="38" customFormat="1" ht="13.8" x14ac:dyDescent="0.3">
      <c r="A78" s="38" t="s">
        <v>78</v>
      </c>
      <c r="B78" s="44">
        <f>+Gastos!D106</f>
        <v>24154735.039999999</v>
      </c>
      <c r="C78" s="40"/>
      <c r="D78" s="40"/>
    </row>
    <row r="79" spans="1:4" s="38" customFormat="1" ht="13.8" x14ac:dyDescent="0.3">
      <c r="B79" s="43"/>
    </row>
    <row r="80" spans="1:4" s="38" customFormat="1" ht="13.8" x14ac:dyDescent="0.3">
      <c r="B80" s="43"/>
    </row>
    <row r="81" spans="1:4" s="38" customFormat="1" ht="13.8" x14ac:dyDescent="0.3">
      <c r="B81" s="43"/>
    </row>
    <row r="82" spans="1:4" s="38" customFormat="1" ht="13.8" x14ac:dyDescent="0.3">
      <c r="A82" s="38" t="s">
        <v>79</v>
      </c>
      <c r="B82" s="40">
        <f>B74-B78</f>
        <v>16894640.960000001</v>
      </c>
      <c r="C82" s="40"/>
      <c r="D82" s="40"/>
    </row>
    <row r="83" spans="1:4" s="38" customFormat="1" ht="13.8" x14ac:dyDescent="0.3">
      <c r="B83" s="43"/>
      <c r="C83" s="40"/>
      <c r="D83" s="40"/>
    </row>
    <row r="84" spans="1:4" s="38" customFormat="1" ht="13.8" x14ac:dyDescent="0.3">
      <c r="B84" s="43"/>
    </row>
    <row r="85" spans="1:4" s="38" customFormat="1" ht="13.8" x14ac:dyDescent="0.3">
      <c r="B85" s="43"/>
    </row>
    <row r="86" spans="1:4" s="38" customFormat="1" thickBot="1" x14ac:dyDescent="0.35">
      <c r="A86" s="41" t="s">
        <v>137</v>
      </c>
      <c r="B86" s="46">
        <f>B67-B82</f>
        <v>-2305815.9600000046</v>
      </c>
      <c r="C86" s="40"/>
    </row>
    <row r="87" spans="1:4" s="38" customFormat="1" thickTop="1" x14ac:dyDescent="0.3">
      <c r="B87" s="40"/>
    </row>
    <row r="88" spans="1:4" s="38" customFormat="1" ht="13.8" x14ac:dyDescent="0.3"/>
    <row r="89" spans="1:4" s="38" customFormat="1" ht="13.8" x14ac:dyDescent="0.3"/>
    <row r="90" spans="1:4" s="38" customFormat="1" ht="13.8" x14ac:dyDescent="0.3"/>
    <row r="91" spans="1:4" s="38" customFormat="1" ht="13.8" x14ac:dyDescent="0.3"/>
  </sheetData>
  <mergeCells count="8">
    <mergeCell ref="A59:C59"/>
    <mergeCell ref="A60:C60"/>
    <mergeCell ref="A1:B1"/>
    <mergeCell ref="A2:B2"/>
    <mergeCell ref="A12:C12"/>
    <mergeCell ref="A13:C13"/>
    <mergeCell ref="A48:B48"/>
    <mergeCell ref="A49:B4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sortState ref="A1:D7">
    <sortCondition ref="A1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Ingresos</vt:lpstr>
      <vt:lpstr>Gastos</vt:lpstr>
      <vt:lpstr>Variaciones</vt:lpstr>
      <vt:lpstr>Hoja1</vt:lpstr>
      <vt:lpstr>Gastos!Área_de_impresión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wlopez</dc:creator>
  <cp:lastModifiedBy>Miguel Vargas</cp:lastModifiedBy>
  <cp:lastPrinted>2018-08-06T16:47:20Z</cp:lastPrinted>
  <dcterms:created xsi:type="dcterms:W3CDTF">2017-03-27T14:45:10Z</dcterms:created>
  <dcterms:modified xsi:type="dcterms:W3CDTF">2018-08-06T18:04:10Z</dcterms:modified>
</cp:coreProperties>
</file>